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700" yWindow="0" windowWidth="27760" windowHeight="20400"/>
  </bookViews>
  <sheets>
    <sheet name="Budget" sheetId="1" r:id="rId1"/>
    <sheet name="LED" sheetId="2" r:id="rId2"/>
    <sheet name="Batteri" sheetId="3" r:id="rId3"/>
    <sheet name="Solpanel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E30" i="1"/>
  <c r="C26" i="4"/>
  <c r="D26" i="4"/>
  <c r="E26" i="4"/>
  <c r="F26" i="4"/>
  <c r="G26" i="4"/>
  <c r="H26" i="4"/>
  <c r="I26" i="4"/>
  <c r="J26" i="4"/>
  <c r="K26" i="4"/>
  <c r="L26" i="4"/>
  <c r="M26" i="4"/>
  <c r="B26" i="4"/>
  <c r="B7" i="4"/>
  <c r="B8" i="4"/>
  <c r="B3" i="4"/>
  <c r="B4" i="4"/>
  <c r="C33" i="1"/>
  <c r="C35" i="1"/>
  <c r="J17" i="4"/>
  <c r="G17" i="4"/>
  <c r="H17" i="4"/>
  <c r="I17" i="4"/>
  <c r="F17" i="4"/>
  <c r="C17" i="4"/>
  <c r="D17" i="4"/>
  <c r="E17" i="4"/>
  <c r="K17" i="4"/>
  <c r="L17" i="4"/>
  <c r="M17" i="4"/>
  <c r="B17" i="4"/>
  <c r="B30" i="1"/>
  <c r="D16" i="2"/>
  <c r="F14" i="2"/>
  <c r="F8" i="2"/>
  <c r="D6" i="2"/>
  <c r="F6" i="2"/>
  <c r="D10" i="2"/>
  <c r="F10" i="2"/>
  <c r="D11" i="2"/>
  <c r="F11" i="2"/>
  <c r="D12" i="2"/>
  <c r="F12" i="2"/>
  <c r="D13" i="2"/>
  <c r="F13" i="2"/>
  <c r="D14" i="2"/>
  <c r="D7" i="2"/>
  <c r="F7" i="2"/>
  <c r="D8" i="2"/>
</calcChain>
</file>

<file path=xl/sharedStrings.xml><?xml version="1.0" encoding="utf-8"?>
<sst xmlns="http://schemas.openxmlformats.org/spreadsheetml/2006/main" count="131" uniqueCount="112">
  <si>
    <t>Elbudget</t>
  </si>
  <si>
    <t>Förbruknings</t>
  </si>
  <si>
    <t>Kapacitets</t>
  </si>
  <si>
    <t>Effekt</t>
  </si>
  <si>
    <t xml:space="preserve">Spänning </t>
  </si>
  <si>
    <t xml:space="preserve">Ström </t>
  </si>
  <si>
    <t xml:space="preserve">Tid </t>
  </si>
  <si>
    <t>Behov (Ah)</t>
  </si>
  <si>
    <t>Förbrukare</t>
  </si>
  <si>
    <t>W</t>
  </si>
  <si>
    <t>V</t>
  </si>
  <si>
    <t>A</t>
  </si>
  <si>
    <t>h</t>
  </si>
  <si>
    <t>Dygn</t>
  </si>
  <si>
    <t>Kompassbelysning</t>
  </si>
  <si>
    <t>**</t>
  </si>
  <si>
    <t>*</t>
  </si>
  <si>
    <t>CD/Radio</t>
  </si>
  <si>
    <t>TV antenn</t>
  </si>
  <si>
    <t>Båtvärmare start</t>
  </si>
  <si>
    <t>10 min</t>
  </si>
  <si>
    <t>Båtvärmare drift</t>
  </si>
  <si>
    <t>Byte till LED</t>
  </si>
  <si>
    <t>Glödlampor</t>
  </si>
  <si>
    <t>Toa, ruff (3 st 10W)</t>
  </si>
  <si>
    <t>Sänglampor (5st 10W)</t>
  </si>
  <si>
    <t>LED</t>
  </si>
  <si>
    <t>Belysning ruff 1st LED</t>
  </si>
  <si>
    <t>Belysning toa 2st LED</t>
  </si>
  <si>
    <t>Sänglampor 5st LED</t>
  </si>
  <si>
    <t>urladdat</t>
  </si>
  <si>
    <t>förstörande under</t>
  </si>
  <si>
    <t>Kapacit och åldrande</t>
  </si>
  <si>
    <t>Kapacitet</t>
  </si>
  <si>
    <t>Urladdningstid</t>
  </si>
  <si>
    <t>20 tim</t>
  </si>
  <si>
    <t>10 tim</t>
  </si>
  <si>
    <t>5 tim</t>
  </si>
  <si>
    <t>1 tim</t>
  </si>
  <si>
    <t>LED lampa toa 2st</t>
  </si>
  <si>
    <t>LED lampa koj 5st</t>
  </si>
  <si>
    <t>Kylbox Isotherm</t>
  </si>
  <si>
    <t>LED Downlight, 3st/2,5W</t>
  </si>
  <si>
    <t xml:space="preserve">Behov av kapacitet i batteribank </t>
  </si>
  <si>
    <t>Lanternor: Bb, Sb, akter, motorlanterna</t>
  </si>
  <si>
    <t>Lanternor 10W*4st</t>
  </si>
  <si>
    <t>För att</t>
  </si>
  <si>
    <t>räkna ut rätt storlek på batteribank</t>
  </si>
  <si>
    <t>räkna ut rätt behov av laddare</t>
  </si>
  <si>
    <t>Man räknar alltid ett worst case, "maxbehovet".</t>
  </si>
  <si>
    <t>GPS Lowrance</t>
  </si>
  <si>
    <t>Förbrukning W/A uppmätt mha tångamperemätare</t>
  </si>
  <si>
    <t>Autopilot ST2000</t>
  </si>
  <si>
    <t>DVD/TV</t>
  </si>
  <si>
    <t>LED lampa byssan</t>
  </si>
  <si>
    <t xml:space="preserve">Lysrör byssan </t>
  </si>
  <si>
    <t>iPad</t>
  </si>
  <si>
    <t>iPhone</t>
  </si>
  <si>
    <t>Byte 8 lampor till LED</t>
  </si>
  <si>
    <t>Procentuell förändring:</t>
  </si>
  <si>
    <t>En ny LED (ljuslist vd byssan under bridgedäck)</t>
  </si>
  <si>
    <t>alt. från tillverkarens datablad</t>
  </si>
  <si>
    <t>Belysning LEDlist vid byssa</t>
  </si>
  <si>
    <t>Batteriets</t>
  </si>
  <si>
    <t>laddnings -tillstånd</t>
  </si>
  <si>
    <t>vilospänning V vid 20 grader</t>
  </si>
  <si>
    <t>Elektrolytens densitet</t>
  </si>
  <si>
    <t xml:space="preserve"> g/cm3</t>
  </si>
  <si>
    <t>** Medel/Max (12V) 0,6/2,7 A</t>
  </si>
  <si>
    <t>VHF bärbar (laddning)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</si>
  <si>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</si>
  <si>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</si>
  <si>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</si>
  <si>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</si>
  <si>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</si>
  <si>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</si>
  <si>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</si>
  <si>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</si>
  <si>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</si>
  <si>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</si>
  <si>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</si>
  <si>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</si>
  <si>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Multiplicera solpanelens maxeffekt med den faktor som står under resp. månad</t>
  </si>
  <si>
    <t>Dividera sedan med batterispänningen för att få fram Ah/dag</t>
  </si>
  <si>
    <t>Formel: Maxeffekt * faktor / batterispänning = Ah/dag.</t>
  </si>
  <si>
    <t>Solpanel W (totalt):</t>
  </si>
  <si>
    <t>Faktor</t>
  </si>
  <si>
    <t>Ah/dag</t>
  </si>
  <si>
    <t>Källa: http://www.solpaneler.nu/?q=node/4</t>
  </si>
  <si>
    <t>* Laddning (bärbar VHF)</t>
  </si>
  <si>
    <t>Förbrukning W och A uppmätt mha tångamperemätare</t>
  </si>
  <si>
    <t>eller är från tillverkarens datablad</t>
  </si>
  <si>
    <t>Baserad på 12v system. Formler: W*V=A, A*h=Ah</t>
  </si>
  <si>
    <t>Överkapacitet batteribank</t>
  </si>
  <si>
    <t>Kapcitet laddare</t>
  </si>
  <si>
    <t>Rekomenderat minst 60% överkapacitet av dygnsbehov</t>
  </si>
  <si>
    <t>Dygnsbehov+överkapcitet</t>
  </si>
  <si>
    <t>Rekommenderat minst 10% av batteribankens storlek</t>
  </si>
  <si>
    <t xml:space="preserve">Solpanel behov / dag </t>
  </si>
  <si>
    <t>Ger W/dag</t>
  </si>
  <si>
    <t>Ah</t>
  </si>
  <si>
    <t>Wh</t>
  </si>
  <si>
    <t>Timmar per dag</t>
  </si>
  <si>
    <t>W*h</t>
  </si>
  <si>
    <t>Verkningsgrad ca 20%</t>
  </si>
  <si>
    <t>räkna ut behov storlek på solceller</t>
  </si>
  <si>
    <t>Hur stor panel? (batterispänning * Ah/dag)/faktor = Maxeffekt panel</t>
  </si>
  <si>
    <t>Gröna rutor:</t>
  </si>
  <si>
    <t>Ändra uppgifterna i de rosa rutorna så de stämmer överens med din båt.</t>
  </si>
  <si>
    <t>Innehåller formler=låt stå.</t>
  </si>
  <si>
    <t>Rosa rutor</t>
  </si>
  <si>
    <t>Kapacitetsbehov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</si>
</sst>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2" x14ac:knownFonts="1">
    <font>
      <sz val="10"/>
      <name val="Tahoma"/>
    </font>
    <font>
      <b/>
      <sz val="10"/>
      <name val="Arial"/>
    </font>
    <font>
      <b/>
      <sz val="11"/>
      <color indexed="8"/>
      <name val="Arial"/>
      <family val="2"/>
    </font>
    <font>
      <sz val="11"/>
      <name val="Tahoma"/>
    </font>
    <font>
      <b/>
      <sz val="11"/>
      <color indexed="8"/>
      <name val="Tahoma"/>
    </font>
    <font>
      <sz val="11"/>
      <color indexed="8"/>
      <name val="Arial"/>
    </font>
    <font>
      <sz val="11"/>
      <color indexed="8"/>
      <name val="Tahoma"/>
    </font>
    <font>
      <u/>
      <sz val="10"/>
      <color theme="10"/>
      <name val="Tahoma"/>
    </font>
    <font>
      <u/>
      <sz val="10"/>
      <color theme="11"/>
      <name val="Tahoma"/>
    </font>
    <font>
      <b/>
      <sz val="11"/>
      <name val="Tahoma"/>
    </font>
    <font>
      <i/>
      <sz val="11"/>
      <name val="Tahoma"/>
    </font>
    <font>
      <i/>
      <sz val="11"/>
      <color indexed="8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9" fillId="0" borderId="0" xfId="0" applyFont="1"/>
    <xf numFmtId="0" fontId="9" fillId="2" borderId="0" xfId="0" applyFont="1" applyFill="1"/>
    <xf numFmtId="0" fontId="3" fillId="2" borderId="0" xfId="0" applyFont="1" applyFill="1"/>
    <xf numFmtId="0" fontId="0" fillId="2" borderId="0" xfId="0" applyFill="1"/>
    <xf numFmtId="10" fontId="6" fillId="2" borderId="0" xfId="0" applyNumberFormat="1" applyFont="1" applyFill="1"/>
    <xf numFmtId="0" fontId="4" fillId="2" borderId="0" xfId="0" applyFont="1" applyFill="1"/>
    <xf numFmtId="0" fontId="2" fillId="2" borderId="0" xfId="0" applyFont="1" applyFill="1"/>
    <xf numFmtId="9" fontId="3" fillId="2" borderId="0" xfId="2" applyFont="1" applyFill="1"/>
    <xf numFmtId="9" fontId="9" fillId="2" borderId="0" xfId="2" applyFont="1" applyFill="1"/>
    <xf numFmtId="164" fontId="3" fillId="2" borderId="0" xfId="1" applyFont="1" applyFill="1"/>
    <xf numFmtId="0" fontId="10" fillId="2" borderId="0" xfId="0" applyFont="1" applyFill="1"/>
    <xf numFmtId="0" fontId="5" fillId="3" borderId="0" xfId="0" applyFont="1" applyFill="1"/>
    <xf numFmtId="0" fontId="3" fillId="3" borderId="0" xfId="0" applyFont="1" applyFill="1"/>
    <xf numFmtId="165" fontId="3" fillId="0" borderId="0" xfId="0" applyNumberFormat="1" applyFont="1" applyAlignment="1">
      <alignment horizontal="left" inden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4" fillId="2" borderId="0" xfId="0" applyNumberFormat="1" applyFont="1" applyFill="1"/>
    <xf numFmtId="0" fontId="6" fillId="3" borderId="0" xfId="0" applyFont="1" applyFill="1"/>
    <xf numFmtId="0" fontId="6" fillId="3" borderId="1" xfId="0" applyFont="1" applyFill="1" applyBorder="1"/>
    <xf numFmtId="9" fontId="6" fillId="3" borderId="0" xfId="2" applyFont="1" applyFill="1"/>
    <xf numFmtId="2" fontId="6" fillId="4" borderId="0" xfId="0" applyNumberFormat="1" applyFont="1" applyFill="1"/>
    <xf numFmtId="2" fontId="6" fillId="4" borderId="1" xfId="0" applyNumberFormat="1" applyFont="1" applyFill="1" applyBorder="1"/>
    <xf numFmtId="165" fontId="6" fillId="4" borderId="0" xfId="0" applyNumberFormat="1" applyFont="1" applyFill="1"/>
    <xf numFmtId="165" fontId="6" fillId="4" borderId="1" xfId="0" applyNumberFormat="1" applyFont="1" applyFill="1" applyBorder="1"/>
    <xf numFmtId="0" fontId="9" fillId="4" borderId="0" xfId="0" applyFont="1" applyFill="1"/>
    <xf numFmtId="165" fontId="4" fillId="4" borderId="0" xfId="0" applyNumberFormat="1" applyFont="1" applyFill="1"/>
    <xf numFmtId="1" fontId="4" fillId="4" borderId="0" xfId="0" applyNumberFormat="1" applyFont="1" applyFill="1"/>
    <xf numFmtId="0" fontId="3" fillId="4" borderId="0" xfId="0" applyFont="1" applyFill="1"/>
    <xf numFmtId="2" fontId="5" fillId="4" borderId="0" xfId="0" applyNumberFormat="1" applyFont="1" applyFill="1"/>
    <xf numFmtId="165" fontId="5" fillId="4" borderId="0" xfId="0" applyNumberFormat="1" applyFont="1" applyFill="1"/>
    <xf numFmtId="9" fontId="9" fillId="4" borderId="0" xfId="2" applyFont="1" applyFill="1"/>
    <xf numFmtId="0" fontId="6" fillId="4" borderId="0" xfId="0" applyFont="1" applyFill="1"/>
  </cellXfs>
  <cellStyles count="2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25" zoomScaleNormal="125" zoomScalePageLayoutView="125" workbookViewId="0">
      <selection activeCell="K14" sqref="K14"/>
    </sheetView>
  </sheetViews>
  <sheetFormatPr baseColWidth="10" defaultColWidth="8.83203125" defaultRowHeight="14" customHeight="1" x14ac:dyDescent="0"/>
  <cols>
    <col min="1" max="1" width="24.5" style="4" customWidth="1"/>
    <col min="2" max="2" width="6.6640625" style="4" customWidth="1"/>
    <col min="3" max="3" width="8.33203125" style="4" customWidth="1"/>
    <col min="4" max="6" width="6.6640625" style="4" customWidth="1"/>
    <col min="7" max="7" width="6.5" style="4" customWidth="1"/>
    <col min="8" max="256" width="8.5" style="4" bestFit="1" customWidth="1"/>
    <col min="257" max="16384" width="8.83203125" style="4"/>
  </cols>
  <sheetData>
    <row r="1" spans="1:6" ht="14" customHeight="1">
      <c r="A1" s="7" t="s">
        <v>0</v>
      </c>
      <c r="B1" s="4" t="s">
        <v>46</v>
      </c>
      <c r="C1" s="4" t="s">
        <v>47</v>
      </c>
    </row>
    <row r="2" spans="1:6" ht="14" customHeight="1">
      <c r="C2" s="4" t="s">
        <v>48</v>
      </c>
    </row>
    <row r="3" spans="1:6" ht="14" customHeight="1">
      <c r="C3" s="4" t="s">
        <v>105</v>
      </c>
    </row>
    <row r="4" spans="1:6" ht="14" customHeight="1">
      <c r="A4" s="18" t="s">
        <v>49</v>
      </c>
    </row>
    <row r="5" spans="1:6" ht="14" customHeight="1">
      <c r="A5" s="18" t="s">
        <v>92</v>
      </c>
    </row>
    <row r="6" spans="1:6" ht="14" customHeight="1">
      <c r="B6" s="36" t="s">
        <v>107</v>
      </c>
      <c r="D6" s="4" t="s">
        <v>109</v>
      </c>
    </row>
    <row r="7" spans="1:6" ht="14" customHeight="1">
      <c r="A7" s="18"/>
      <c r="B7" s="14" t="s">
        <v>110</v>
      </c>
      <c r="D7" s="4" t="s">
        <v>108</v>
      </c>
    </row>
    <row r="8" spans="1:6" ht="14" customHeight="1">
      <c r="A8" s="18"/>
    </row>
    <row r="9" spans="1:6" ht="14" customHeight="1">
      <c r="B9" s="4" t="s">
        <v>1</v>
      </c>
      <c r="E9" s="7" t="s">
        <v>2</v>
      </c>
    </row>
    <row r="10" spans="1:6" ht="14" customHeight="1">
      <c r="B10" s="4" t="s">
        <v>3</v>
      </c>
      <c r="C10" s="4" t="s">
        <v>5</v>
      </c>
      <c r="D10" s="4" t="s">
        <v>6</v>
      </c>
      <c r="E10" s="7" t="s">
        <v>7</v>
      </c>
    </row>
    <row r="11" spans="1:6" ht="14" customHeight="1">
      <c r="A11" s="7" t="s">
        <v>8</v>
      </c>
      <c r="B11" s="19" t="s">
        <v>9</v>
      </c>
      <c r="C11" s="19" t="s">
        <v>11</v>
      </c>
      <c r="D11" s="19" t="s">
        <v>12</v>
      </c>
      <c r="E11" s="19" t="s">
        <v>13</v>
      </c>
    </row>
    <row r="12" spans="1:6" ht="14" customHeight="1">
      <c r="A12" s="14" t="s">
        <v>14</v>
      </c>
      <c r="B12" s="22">
        <v>6</v>
      </c>
      <c r="C12" s="25">
        <f t="shared" ref="C12:C29" si="0">B12/12</f>
        <v>0.5</v>
      </c>
      <c r="D12" s="22">
        <v>6</v>
      </c>
      <c r="E12" s="27">
        <f t="shared" ref="E12:E29" si="1">C12*D12</f>
        <v>3</v>
      </c>
    </row>
    <row r="13" spans="1:6" ht="14" customHeight="1">
      <c r="A13" s="14" t="s">
        <v>52</v>
      </c>
      <c r="B13" s="22">
        <v>12</v>
      </c>
      <c r="C13" s="25">
        <f t="shared" si="0"/>
        <v>1</v>
      </c>
      <c r="D13" s="22">
        <v>4</v>
      </c>
      <c r="E13" s="27">
        <f t="shared" si="1"/>
        <v>4</v>
      </c>
    </row>
    <row r="14" spans="1:6" ht="14" customHeight="1">
      <c r="A14" s="14" t="s">
        <v>69</v>
      </c>
      <c r="B14" s="22">
        <v>10</v>
      </c>
      <c r="C14" s="25">
        <f t="shared" si="0"/>
        <v>0.83333333333333337</v>
      </c>
      <c r="D14" s="22">
        <v>3</v>
      </c>
      <c r="E14" s="27">
        <f t="shared" si="1"/>
        <v>2.5</v>
      </c>
      <c r="F14" s="4" t="s">
        <v>16</v>
      </c>
    </row>
    <row r="15" spans="1:6" ht="14" customHeight="1">
      <c r="A15" s="14" t="s">
        <v>50</v>
      </c>
      <c r="B15" s="22">
        <v>9</v>
      </c>
      <c r="C15" s="25">
        <f t="shared" si="0"/>
        <v>0.75</v>
      </c>
      <c r="D15" s="22">
        <v>6</v>
      </c>
      <c r="E15" s="27">
        <f t="shared" si="1"/>
        <v>4.5</v>
      </c>
    </row>
    <row r="16" spans="1:6" ht="14" customHeight="1">
      <c r="A16" s="14" t="s">
        <v>45</v>
      </c>
      <c r="B16" s="22">
        <v>40</v>
      </c>
      <c r="C16" s="25">
        <f t="shared" si="0"/>
        <v>3.3333333333333335</v>
      </c>
      <c r="D16" s="22">
        <v>6</v>
      </c>
      <c r="E16" s="27">
        <f t="shared" si="1"/>
        <v>20</v>
      </c>
    </row>
    <row r="17" spans="1:6" ht="14" customHeight="1">
      <c r="A17" s="14" t="s">
        <v>17</v>
      </c>
      <c r="B17" s="22">
        <v>12</v>
      </c>
      <c r="C17" s="25">
        <f t="shared" si="0"/>
        <v>1</v>
      </c>
      <c r="D17" s="22">
        <v>5</v>
      </c>
      <c r="E17" s="27">
        <f t="shared" si="1"/>
        <v>5</v>
      </c>
    </row>
    <row r="18" spans="1:6" ht="14" customHeight="1">
      <c r="A18" s="14" t="s">
        <v>53</v>
      </c>
      <c r="B18" s="22">
        <v>15</v>
      </c>
      <c r="C18" s="25">
        <f t="shared" si="0"/>
        <v>1.25</v>
      </c>
      <c r="D18" s="22">
        <v>4</v>
      </c>
      <c r="E18" s="27">
        <f t="shared" si="1"/>
        <v>5</v>
      </c>
    </row>
    <row r="19" spans="1:6" ht="14" customHeight="1">
      <c r="A19" s="14" t="s">
        <v>18</v>
      </c>
      <c r="B19" s="22">
        <v>2.5</v>
      </c>
      <c r="C19" s="25">
        <f t="shared" si="0"/>
        <v>0.20833333333333334</v>
      </c>
      <c r="D19" s="22">
        <v>2</v>
      </c>
      <c r="E19" s="27">
        <f t="shared" si="1"/>
        <v>0.41666666666666669</v>
      </c>
    </row>
    <row r="20" spans="1:6" ht="14" customHeight="1">
      <c r="A20" s="14" t="s">
        <v>41</v>
      </c>
      <c r="B20" s="22">
        <v>12</v>
      </c>
      <c r="C20" s="25">
        <f t="shared" si="0"/>
        <v>1</v>
      </c>
      <c r="D20" s="22">
        <v>24</v>
      </c>
      <c r="E20" s="27">
        <f t="shared" si="1"/>
        <v>24</v>
      </c>
      <c r="F20" s="4" t="s">
        <v>15</v>
      </c>
    </row>
    <row r="21" spans="1:6" ht="14" customHeight="1">
      <c r="A21" s="14" t="s">
        <v>57</v>
      </c>
      <c r="B21" s="22">
        <v>6</v>
      </c>
      <c r="C21" s="25">
        <f t="shared" si="0"/>
        <v>0.5</v>
      </c>
      <c r="D21" s="22">
        <v>2</v>
      </c>
      <c r="E21" s="27">
        <f t="shared" si="1"/>
        <v>1</v>
      </c>
      <c r="F21" s="4" t="s">
        <v>16</v>
      </c>
    </row>
    <row r="22" spans="1:6" ht="14" customHeight="1">
      <c r="A22" s="14" t="s">
        <v>56</v>
      </c>
      <c r="B22" s="22">
        <v>9</v>
      </c>
      <c r="C22" s="25">
        <f t="shared" si="0"/>
        <v>0.75</v>
      </c>
      <c r="D22" s="22">
        <v>6</v>
      </c>
      <c r="E22" s="27">
        <f t="shared" si="1"/>
        <v>4.5</v>
      </c>
      <c r="F22" s="4" t="s">
        <v>16</v>
      </c>
    </row>
    <row r="23" spans="1:6" ht="14" customHeight="1">
      <c r="A23" s="14" t="s">
        <v>55</v>
      </c>
      <c r="B23" s="22">
        <v>10</v>
      </c>
      <c r="C23" s="25">
        <f t="shared" si="0"/>
        <v>0.83333333333333337</v>
      </c>
      <c r="D23" s="22">
        <v>4</v>
      </c>
      <c r="E23" s="27">
        <f t="shared" si="1"/>
        <v>3.3333333333333335</v>
      </c>
    </row>
    <row r="24" spans="1:6" ht="14" customHeight="1">
      <c r="A24" s="14" t="s">
        <v>54</v>
      </c>
      <c r="B24" s="22">
        <v>2.4</v>
      </c>
      <c r="C24" s="25">
        <f t="shared" si="0"/>
        <v>0.19999999999999998</v>
      </c>
      <c r="D24" s="22">
        <v>4</v>
      </c>
      <c r="E24" s="27">
        <f t="shared" si="1"/>
        <v>0.79999999999999993</v>
      </c>
    </row>
    <row r="25" spans="1:6" ht="14" customHeight="1">
      <c r="A25" s="14" t="s">
        <v>39</v>
      </c>
      <c r="B25" s="22">
        <v>1.44</v>
      </c>
      <c r="C25" s="25">
        <f t="shared" si="0"/>
        <v>0.12</v>
      </c>
      <c r="D25" s="22">
        <v>4</v>
      </c>
      <c r="E25" s="27">
        <f t="shared" si="1"/>
        <v>0.48</v>
      </c>
    </row>
    <row r="26" spans="1:6" ht="14" customHeight="1">
      <c r="A26" s="14" t="s">
        <v>40</v>
      </c>
      <c r="B26" s="22">
        <v>5</v>
      </c>
      <c r="C26" s="25">
        <f t="shared" si="0"/>
        <v>0.41666666666666669</v>
      </c>
      <c r="D26" s="22">
        <v>4</v>
      </c>
      <c r="E26" s="27">
        <f t="shared" si="1"/>
        <v>1.6666666666666667</v>
      </c>
    </row>
    <row r="27" spans="1:6" ht="14" customHeight="1">
      <c r="A27" s="14" t="s">
        <v>42</v>
      </c>
      <c r="B27" s="22">
        <v>7.5</v>
      </c>
      <c r="C27" s="25">
        <f t="shared" si="0"/>
        <v>0.625</v>
      </c>
      <c r="D27" s="22">
        <v>5</v>
      </c>
      <c r="E27" s="27">
        <f t="shared" si="1"/>
        <v>3.125</v>
      </c>
    </row>
    <row r="28" spans="1:6" ht="14" customHeight="1">
      <c r="A28" s="14" t="s">
        <v>19</v>
      </c>
      <c r="B28" s="22">
        <v>70</v>
      </c>
      <c r="C28" s="25">
        <f t="shared" si="0"/>
        <v>5.833333333333333</v>
      </c>
      <c r="D28" s="22">
        <v>0.16</v>
      </c>
      <c r="E28" s="27">
        <f t="shared" si="1"/>
        <v>0.93333333333333335</v>
      </c>
      <c r="F28" s="20" t="s">
        <v>20</v>
      </c>
    </row>
    <row r="29" spans="1:6" ht="14" customHeight="1">
      <c r="A29" s="23" t="s">
        <v>21</v>
      </c>
      <c r="B29" s="23">
        <v>15</v>
      </c>
      <c r="C29" s="26">
        <f t="shared" si="0"/>
        <v>1.25</v>
      </c>
      <c r="D29" s="23">
        <v>8</v>
      </c>
      <c r="E29" s="28">
        <f t="shared" si="1"/>
        <v>10</v>
      </c>
    </row>
    <row r="30" spans="1:6" ht="14" customHeight="1">
      <c r="A30" s="7" t="s">
        <v>111</v>
      </c>
      <c r="B30" s="29">
        <f>SUM(B12:B29)</f>
        <v>244.84</v>
      </c>
      <c r="E30" s="30">
        <f>SUM(E12:E29)</f>
        <v>94.254999999999995</v>
      </c>
    </row>
    <row r="32" spans="1:6" ht="14" customHeight="1">
      <c r="A32" s="4" t="s">
        <v>93</v>
      </c>
      <c r="C32" s="24">
        <v>0.7</v>
      </c>
      <c r="E32" s="4" t="s">
        <v>95</v>
      </c>
    </row>
    <row r="33" spans="1:5" ht="14" customHeight="1">
      <c r="A33" s="7" t="s">
        <v>43</v>
      </c>
      <c r="C33" s="31">
        <f>E30*(1+C32)</f>
        <v>160.23349999999999</v>
      </c>
      <c r="D33" s="4" t="s">
        <v>11</v>
      </c>
      <c r="E33" s="4" t="s">
        <v>96</v>
      </c>
    </row>
    <row r="34" spans="1:5" ht="14" customHeight="1">
      <c r="A34" s="4" t="s">
        <v>94</v>
      </c>
      <c r="C34" s="24">
        <v>0.1</v>
      </c>
      <c r="E34" s="4" t="s">
        <v>97</v>
      </c>
    </row>
    <row r="35" spans="1:5" ht="14" customHeight="1">
      <c r="A35" s="3" t="s">
        <v>94</v>
      </c>
      <c r="C35" s="31">
        <f>C34*C33</f>
        <v>16.023350000000001</v>
      </c>
      <c r="D35" s="4" t="s">
        <v>11</v>
      </c>
    </row>
    <row r="36" spans="1:5" ht="14" customHeight="1">
      <c r="A36" s="3"/>
      <c r="C36" s="21"/>
    </row>
    <row r="37" spans="1:5" ht="14" customHeight="1">
      <c r="A37" s="4" t="s">
        <v>44</v>
      </c>
    </row>
    <row r="39" spans="1:5" ht="14" customHeight="1">
      <c r="A39" s="4" t="s">
        <v>89</v>
      </c>
    </row>
    <row r="40" spans="1:5" ht="14" customHeight="1">
      <c r="A40" s="4" t="s">
        <v>68</v>
      </c>
    </row>
    <row r="42" spans="1:5" ht="14" customHeight="1">
      <c r="A42" s="4" t="s">
        <v>90</v>
      </c>
    </row>
    <row r="43" spans="1:5" ht="14" customHeight="1">
      <c r="A43" s="4" t="s">
        <v>91</v>
      </c>
    </row>
  </sheetData>
  <printOptions gridLine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25" zoomScaleNormal="125" zoomScalePageLayoutView="125" workbookViewId="0">
      <selection activeCell="F18" sqref="F18"/>
    </sheetView>
  </sheetViews>
  <sheetFormatPr baseColWidth="10" defaultColWidth="8.83203125" defaultRowHeight="14" x14ac:dyDescent="0"/>
  <cols>
    <col min="1" max="1" width="22.5" style="4" customWidth="1"/>
    <col min="2" max="256" width="8.5" style="4" bestFit="1" customWidth="1"/>
    <col min="257" max="16384" width="8.83203125" style="4"/>
  </cols>
  <sheetData>
    <row r="1" spans="1:8">
      <c r="A1" s="3" t="s">
        <v>58</v>
      </c>
    </row>
    <row r="2" spans="1:8">
      <c r="A2" s="3" t="s">
        <v>60</v>
      </c>
    </row>
    <row r="4" spans="1:8">
      <c r="A4" s="7" t="s">
        <v>22</v>
      </c>
      <c r="B4" s="4" t="s">
        <v>3</v>
      </c>
      <c r="C4" s="4" t="s">
        <v>4</v>
      </c>
      <c r="D4" s="4" t="s">
        <v>5</v>
      </c>
      <c r="E4" s="4" t="s">
        <v>6</v>
      </c>
      <c r="F4" s="8" t="s">
        <v>7</v>
      </c>
    </row>
    <row r="5" spans="1:8">
      <c r="A5" s="7" t="s">
        <v>23</v>
      </c>
      <c r="B5" s="8" t="s">
        <v>9</v>
      </c>
      <c r="C5" s="8" t="s">
        <v>10</v>
      </c>
      <c r="D5" s="8" t="s">
        <v>11</v>
      </c>
      <c r="E5" s="8" t="s">
        <v>12</v>
      </c>
      <c r="F5" s="7" t="s">
        <v>13</v>
      </c>
    </row>
    <row r="6" spans="1:8">
      <c r="A6" s="4" t="s">
        <v>24</v>
      </c>
      <c r="B6" s="13">
        <v>30</v>
      </c>
      <c r="C6" s="32">
        <v>12</v>
      </c>
      <c r="D6" s="33">
        <f>B6/C6</f>
        <v>2.5</v>
      </c>
      <c r="E6" s="13">
        <v>4</v>
      </c>
      <c r="F6" s="34">
        <f>D6*E6</f>
        <v>10</v>
      </c>
    </row>
    <row r="7" spans="1:8">
      <c r="A7" s="4" t="s">
        <v>25</v>
      </c>
      <c r="B7" s="13">
        <v>50</v>
      </c>
      <c r="C7" s="32">
        <v>12</v>
      </c>
      <c r="D7" s="33">
        <f>B7/C7</f>
        <v>4.166666666666667</v>
      </c>
      <c r="E7" s="13">
        <v>4</v>
      </c>
      <c r="F7" s="34">
        <f>D7*E7</f>
        <v>16.666666666666668</v>
      </c>
    </row>
    <row r="8" spans="1:8">
      <c r="C8" s="32"/>
      <c r="D8" s="25">
        <f>SUM(D6:D7)</f>
        <v>6.666666666666667</v>
      </c>
      <c r="F8" s="30">
        <f>SUM(F6:F7)</f>
        <v>26.666666666666668</v>
      </c>
    </row>
    <row r="9" spans="1:8">
      <c r="A9" s="7" t="s">
        <v>26</v>
      </c>
      <c r="C9" s="32"/>
      <c r="D9" s="32"/>
    </row>
    <row r="10" spans="1:8">
      <c r="A10" s="4" t="s">
        <v>27</v>
      </c>
      <c r="B10" s="13">
        <v>0.72</v>
      </c>
      <c r="C10" s="32">
        <v>12</v>
      </c>
      <c r="D10" s="33">
        <f>B10/C10</f>
        <v>0.06</v>
      </c>
      <c r="E10" s="13">
        <v>4</v>
      </c>
      <c r="F10" s="34">
        <f>D10*E10</f>
        <v>0.24</v>
      </c>
    </row>
    <row r="11" spans="1:8">
      <c r="A11" s="4" t="s">
        <v>62</v>
      </c>
      <c r="B11" s="13">
        <v>2.4</v>
      </c>
      <c r="C11" s="32">
        <v>12</v>
      </c>
      <c r="D11" s="33">
        <f>B11/C11</f>
        <v>0.19999999999999998</v>
      </c>
      <c r="E11" s="13">
        <v>4</v>
      </c>
      <c r="F11" s="34">
        <f>D11*E11</f>
        <v>0.79999999999999993</v>
      </c>
    </row>
    <row r="12" spans="1:8">
      <c r="A12" s="4" t="s">
        <v>28</v>
      </c>
      <c r="B12" s="13">
        <v>1.44</v>
      </c>
      <c r="C12" s="32">
        <v>12</v>
      </c>
      <c r="D12" s="33">
        <f>B12/C12</f>
        <v>0.12</v>
      </c>
      <c r="E12" s="13">
        <v>4</v>
      </c>
      <c r="F12" s="34">
        <f>D12*E12</f>
        <v>0.48</v>
      </c>
    </row>
    <row r="13" spans="1:8">
      <c r="A13" s="4" t="s">
        <v>29</v>
      </c>
      <c r="B13" s="13">
        <v>6.5</v>
      </c>
      <c r="C13" s="32">
        <v>12</v>
      </c>
      <c r="D13" s="33">
        <f>B13/C13</f>
        <v>0.54166666666666663</v>
      </c>
      <c r="E13" s="13">
        <v>4</v>
      </c>
      <c r="F13" s="34">
        <f>D13*E13</f>
        <v>2.1666666666666665</v>
      </c>
    </row>
    <row r="14" spans="1:8">
      <c r="D14" s="25">
        <f>SUM(D10:D13)</f>
        <v>0.92166666666666663</v>
      </c>
      <c r="F14" s="30">
        <f>SUM(F10:F13)</f>
        <v>3.6866666666666665</v>
      </c>
      <c r="H14" s="9"/>
    </row>
    <row r="16" spans="1:8" s="3" customFormat="1">
      <c r="A16" s="3" t="s">
        <v>59</v>
      </c>
      <c r="D16" s="35">
        <f>(D14-D8)/D8</f>
        <v>-0.86175000000000002</v>
      </c>
      <c r="F16" s="10"/>
    </row>
    <row r="17" spans="1:6">
      <c r="F17" s="11"/>
    </row>
    <row r="18" spans="1:6">
      <c r="A18" s="12" t="s">
        <v>51</v>
      </c>
    </row>
    <row r="19" spans="1:6">
      <c r="A19" s="12" t="s">
        <v>61</v>
      </c>
    </row>
    <row r="20" spans="1:6">
      <c r="F20" s="11"/>
    </row>
  </sheetData>
  <printOptions gridLine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zoomScale="125" zoomScaleNormal="125" zoomScalePageLayoutView="125" workbookViewId="0">
      <selection activeCell="C7" sqref="C7"/>
    </sheetView>
  </sheetViews>
  <sheetFormatPr baseColWidth="10" defaultColWidth="8.83203125" defaultRowHeight="13" x14ac:dyDescent="0"/>
  <cols>
    <col min="1" max="1" width="19.1640625" style="5" bestFit="1" customWidth="1"/>
    <col min="2" max="2" width="27.6640625" style="5" bestFit="1" customWidth="1"/>
    <col min="3" max="3" width="21.5" style="5" bestFit="1" customWidth="1"/>
    <col min="4" max="256" width="8.5" style="5" bestFit="1" customWidth="1"/>
    <col min="257" max="16384" width="8.83203125" style="5"/>
  </cols>
  <sheetData>
    <row r="2" spans="1:7" ht="14">
      <c r="A2" s="3" t="s">
        <v>63</v>
      </c>
      <c r="B2" s="3" t="s">
        <v>63</v>
      </c>
      <c r="C2" s="3" t="s">
        <v>66</v>
      </c>
      <c r="D2" s="4"/>
      <c r="E2" s="4"/>
      <c r="F2" s="4"/>
      <c r="G2" s="4"/>
    </row>
    <row r="3" spans="1:7" ht="14">
      <c r="A3" s="3" t="s">
        <v>64</v>
      </c>
      <c r="B3" s="3" t="s">
        <v>65</v>
      </c>
      <c r="C3" s="3" t="s">
        <v>67</v>
      </c>
      <c r="E3" s="4"/>
      <c r="F3" s="4"/>
      <c r="G3" s="4"/>
    </row>
    <row r="4" spans="1:7" ht="14">
      <c r="A4" s="6">
        <v>1</v>
      </c>
      <c r="B4" s="4">
        <v>12.7</v>
      </c>
      <c r="C4" s="4">
        <v>1.28</v>
      </c>
      <c r="D4" s="4"/>
      <c r="E4" s="4"/>
      <c r="F4" s="4"/>
      <c r="G4" s="4"/>
    </row>
    <row r="5" spans="1:7" ht="14">
      <c r="A5" s="6">
        <v>0.9</v>
      </c>
      <c r="B5" s="4">
        <v>12.5</v>
      </c>
      <c r="C5" s="4">
        <v>1.25</v>
      </c>
      <c r="D5" s="4"/>
      <c r="E5" s="4"/>
      <c r="F5" s="4"/>
      <c r="G5" s="4"/>
    </row>
    <row r="6" spans="1:7" ht="14">
      <c r="A6" s="6">
        <v>0.8</v>
      </c>
      <c r="B6" s="4">
        <v>12.42</v>
      </c>
      <c r="C6" s="4">
        <v>1.22</v>
      </c>
      <c r="D6" s="4"/>
      <c r="E6" s="4"/>
      <c r="F6" s="4"/>
      <c r="G6" s="4"/>
    </row>
    <row r="7" spans="1:7" ht="14">
      <c r="A7" s="6">
        <v>0.70000000000000007</v>
      </c>
      <c r="B7" s="4">
        <v>12.32</v>
      </c>
      <c r="C7" s="4">
        <v>1.19</v>
      </c>
      <c r="D7" s="4"/>
      <c r="E7" s="4"/>
      <c r="F7" s="4"/>
      <c r="G7" s="4"/>
    </row>
    <row r="8" spans="1:7" ht="14">
      <c r="A8" s="6">
        <v>0.6</v>
      </c>
      <c r="B8" s="4">
        <v>12.2</v>
      </c>
      <c r="C8" s="4">
        <v>1.1299999999999999</v>
      </c>
      <c r="D8" s="4"/>
      <c r="E8" s="4"/>
      <c r="F8" s="4"/>
      <c r="G8" s="4"/>
    </row>
    <row r="9" spans="1:7" ht="14">
      <c r="A9" s="6">
        <v>0.5</v>
      </c>
      <c r="B9" s="4">
        <v>12.05</v>
      </c>
      <c r="C9" s="4"/>
      <c r="D9" s="4"/>
      <c r="E9" s="4"/>
      <c r="F9" s="4"/>
      <c r="G9" s="4"/>
    </row>
    <row r="10" spans="1:7" ht="14">
      <c r="A10" s="6">
        <v>0.4</v>
      </c>
      <c r="B10" s="4">
        <v>11.9</v>
      </c>
      <c r="C10" s="4"/>
      <c r="D10" s="4"/>
      <c r="E10" s="4"/>
      <c r="F10" s="4"/>
      <c r="G10" s="4"/>
    </row>
    <row r="11" spans="1:7" ht="14">
      <c r="A11" s="4" t="s">
        <v>30</v>
      </c>
      <c r="B11" s="4">
        <v>11.82</v>
      </c>
      <c r="C11" s="4"/>
      <c r="D11" s="4"/>
      <c r="E11" s="4"/>
      <c r="F11" s="4"/>
      <c r="G11" s="4"/>
    </row>
    <row r="12" spans="1:7" ht="14">
      <c r="A12" s="6">
        <v>0.3</v>
      </c>
      <c r="B12" s="4">
        <v>11.75</v>
      </c>
      <c r="C12" s="4"/>
      <c r="D12" s="4"/>
      <c r="E12" s="4"/>
      <c r="F12" s="4"/>
      <c r="G12" s="4"/>
    </row>
    <row r="13" spans="1:7" ht="14">
      <c r="A13" s="6">
        <v>0.2</v>
      </c>
      <c r="B13" s="4">
        <v>11.58</v>
      </c>
      <c r="C13" s="4"/>
      <c r="D13" s="4"/>
      <c r="E13" s="4"/>
      <c r="F13" s="4"/>
      <c r="G13" s="4"/>
    </row>
    <row r="14" spans="1:7" ht="14">
      <c r="A14" s="4" t="s">
        <v>31</v>
      </c>
      <c r="B14" s="4">
        <v>11.5</v>
      </c>
      <c r="C14" s="4"/>
      <c r="D14" s="4"/>
      <c r="E14" s="4"/>
      <c r="F14" s="4"/>
      <c r="G14" s="4"/>
    </row>
    <row r="15" spans="1:7" ht="14">
      <c r="A15" s="6">
        <v>0.1</v>
      </c>
      <c r="B15" s="4">
        <v>11.31</v>
      </c>
      <c r="C15" s="4"/>
      <c r="D15" s="4"/>
      <c r="E15" s="4"/>
      <c r="F15" s="4"/>
      <c r="G15" s="4"/>
    </row>
    <row r="16" spans="1:7" ht="14">
      <c r="A16" s="6">
        <v>0</v>
      </c>
      <c r="B16" s="4">
        <v>10.5</v>
      </c>
      <c r="C16" s="4"/>
      <c r="D16" s="4"/>
      <c r="E16" s="4"/>
      <c r="F16" s="4"/>
      <c r="G16" s="4"/>
    </row>
    <row r="17" spans="1:7" ht="14">
      <c r="A17" s="6"/>
      <c r="B17" s="4"/>
      <c r="C17" s="4"/>
      <c r="D17" s="4"/>
      <c r="E17" s="4"/>
      <c r="F17" s="4"/>
      <c r="G17" s="4"/>
    </row>
    <row r="18" spans="1:7" ht="14">
      <c r="A18" s="6"/>
      <c r="B18" s="4"/>
      <c r="C18" s="4"/>
      <c r="D18" s="4"/>
      <c r="E18" s="4"/>
      <c r="F18" s="4"/>
      <c r="G18" s="4"/>
    </row>
    <row r="19" spans="1:7" ht="14">
      <c r="A19" s="6"/>
      <c r="B19" s="4"/>
      <c r="C19" s="4"/>
      <c r="D19" s="4"/>
      <c r="E19" s="4"/>
      <c r="F19" s="4"/>
      <c r="G19" s="4"/>
    </row>
    <row r="20" spans="1:7" ht="14">
      <c r="A20" s="4" t="s">
        <v>32</v>
      </c>
      <c r="B20" s="4"/>
      <c r="C20" s="4"/>
      <c r="D20" s="4"/>
      <c r="E20" s="4"/>
      <c r="F20" s="4"/>
      <c r="G20" s="4"/>
    </row>
    <row r="21" spans="1:7" ht="14">
      <c r="A21" s="4" t="s">
        <v>33</v>
      </c>
      <c r="B21" s="4" t="s">
        <v>34</v>
      </c>
      <c r="C21" s="4"/>
      <c r="D21" s="4"/>
      <c r="E21" s="4"/>
      <c r="F21" s="4"/>
      <c r="G21" s="4"/>
    </row>
    <row r="22" spans="1:7" ht="14">
      <c r="A22" s="6">
        <v>1</v>
      </c>
      <c r="B22" s="4" t="s">
        <v>35</v>
      </c>
      <c r="C22" s="4"/>
      <c r="D22" s="4"/>
      <c r="E22" s="4"/>
      <c r="F22" s="4"/>
      <c r="G22" s="4"/>
    </row>
    <row r="23" spans="1:7" ht="14">
      <c r="A23" s="6">
        <v>0.9</v>
      </c>
      <c r="B23" s="4" t="s">
        <v>36</v>
      </c>
      <c r="C23" s="4"/>
      <c r="D23" s="4"/>
      <c r="E23" s="4"/>
      <c r="F23" s="4"/>
      <c r="G23" s="4"/>
    </row>
    <row r="24" spans="1:7" ht="14">
      <c r="A24" s="6">
        <v>0.75</v>
      </c>
      <c r="B24" s="4" t="s">
        <v>37</v>
      </c>
      <c r="C24" s="4"/>
      <c r="D24" s="4"/>
      <c r="E24" s="4"/>
      <c r="F24" s="4"/>
      <c r="G24" s="4"/>
    </row>
    <row r="25" spans="1:7" ht="14">
      <c r="A25" s="6">
        <v>0.55000000000000004</v>
      </c>
      <c r="B25" s="4" t="s">
        <v>38</v>
      </c>
      <c r="C25" s="4"/>
      <c r="D25" s="4"/>
      <c r="E25" s="4"/>
      <c r="F25" s="4"/>
      <c r="G25" s="4"/>
    </row>
    <row r="26" spans="1:7" ht="14">
      <c r="A26" s="4"/>
      <c r="B26" s="4"/>
      <c r="C26" s="4"/>
      <c r="D26" s="4"/>
      <c r="E26" s="4"/>
      <c r="F26" s="4"/>
      <c r="G26" s="4"/>
    </row>
  </sheetData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zoomScale="125" zoomScaleNormal="125" zoomScalePageLayoutView="125" workbookViewId="0">
      <selection activeCell="E33" sqref="E33"/>
    </sheetView>
  </sheetViews>
  <sheetFormatPr baseColWidth="10" defaultRowHeight="14" x14ac:dyDescent="0"/>
  <cols>
    <col min="1" max="1" width="19.33203125" style="1" customWidth="1"/>
    <col min="2" max="12" width="7.1640625" style="1" customWidth="1"/>
    <col min="13" max="13" width="7.5" style="1" customWidth="1"/>
    <col min="14" max="16384" width="10.83203125" style="1"/>
  </cols>
  <sheetData>
    <row r="2" spans="1:14">
      <c r="A2" s="1" t="s">
        <v>98</v>
      </c>
    </row>
    <row r="3" spans="1:14">
      <c r="A3" s="1" t="s">
        <v>87</v>
      </c>
      <c r="B3" s="15">
        <f>Budget!E30</f>
        <v>94.254999999999995</v>
      </c>
      <c r="C3" s="1" t="s">
        <v>100</v>
      </c>
    </row>
    <row r="4" spans="1:14">
      <c r="A4" s="1" t="s">
        <v>99</v>
      </c>
      <c r="B4" s="17">
        <f>B3*12</f>
        <v>1131.06</v>
      </c>
      <c r="C4" s="1" t="s">
        <v>101</v>
      </c>
    </row>
    <row r="6" spans="1:14">
      <c r="A6" s="1" t="s">
        <v>102</v>
      </c>
      <c r="B6" s="14">
        <v>10</v>
      </c>
      <c r="C6" s="1" t="s">
        <v>12</v>
      </c>
    </row>
    <row r="7" spans="1:14">
      <c r="A7" s="1" t="s">
        <v>103</v>
      </c>
      <c r="B7" s="1">
        <f>B12*B6</f>
        <v>600</v>
      </c>
      <c r="C7" s="1" t="s">
        <v>101</v>
      </c>
    </row>
    <row r="8" spans="1:14">
      <c r="A8" s="1" t="s">
        <v>104</v>
      </c>
      <c r="B8" s="1">
        <f>B7*0.2</f>
        <v>120</v>
      </c>
      <c r="C8" s="1" t="s">
        <v>101</v>
      </c>
    </row>
    <row r="12" spans="1:14">
      <c r="A12" s="16" t="s">
        <v>85</v>
      </c>
      <c r="B12" s="14">
        <v>60</v>
      </c>
      <c r="C12" s="1" t="s">
        <v>9</v>
      </c>
    </row>
    <row r="14" spans="1:14">
      <c r="B14" s="1" t="s">
        <v>70</v>
      </c>
      <c r="C14" s="1" t="s">
        <v>71</v>
      </c>
      <c r="D14" s="1" t="s">
        <v>72</v>
      </c>
      <c r="E14" s="1" t="s">
        <v>73</v>
      </c>
      <c r="F14" s="1" t="s">
        <v>74</v>
      </c>
      <c r="G14" s="1" t="s">
        <v>75</v>
      </c>
      <c r="H14" s="1" t="s">
        <v>76</v>
      </c>
      <c r="I14" s="1" t="s">
        <v>77</v>
      </c>
      <c r="J14" s="1" t="s">
        <v>78</v>
      </c>
      <c r="K14" s="1" t="s">
        <v>79</v>
      </c>
      <c r="L14" s="1" t="s">
        <v>80</v>
      </c>
      <c r="M14" s="1" t="s">
        <v>81</v>
      </c>
    </row>
    <row r="15" spans="1:14">
      <c r="B15" s="1">
        <v>1.05</v>
      </c>
      <c r="C15" s="1">
        <v>2.5099999999999998</v>
      </c>
      <c r="D15" s="1">
        <v>3.71</v>
      </c>
      <c r="E15" s="1">
        <v>4.8600000000000003</v>
      </c>
      <c r="F15" s="1">
        <v>5.27</v>
      </c>
      <c r="G15" s="1">
        <v>4.3899999999999997</v>
      </c>
      <c r="H15" s="1">
        <v>3.67</v>
      </c>
      <c r="I15" s="1">
        <v>3.5</v>
      </c>
      <c r="J15" s="1">
        <v>2.67</v>
      </c>
      <c r="K15" s="1">
        <v>1.94</v>
      </c>
      <c r="L15" s="1">
        <v>0.66</v>
      </c>
      <c r="M15" s="1">
        <v>0.71</v>
      </c>
      <c r="N15" s="1" t="s">
        <v>86</v>
      </c>
    </row>
    <row r="17" spans="1:14">
      <c r="B17" s="1">
        <f t="shared" ref="B17:M17" si="0">($B$12*B15)/12</f>
        <v>5.25</v>
      </c>
      <c r="C17" s="1">
        <f t="shared" si="0"/>
        <v>12.549999999999999</v>
      </c>
      <c r="D17" s="1">
        <f t="shared" si="0"/>
        <v>18.55</v>
      </c>
      <c r="E17" s="1">
        <f t="shared" si="0"/>
        <v>24.3</v>
      </c>
      <c r="F17" s="2">
        <f t="shared" si="0"/>
        <v>26.349999999999998</v>
      </c>
      <c r="G17" s="2">
        <f t="shared" si="0"/>
        <v>21.95</v>
      </c>
      <c r="H17" s="2">
        <f t="shared" si="0"/>
        <v>18.349999999999998</v>
      </c>
      <c r="I17" s="2">
        <f t="shared" si="0"/>
        <v>17.5</v>
      </c>
      <c r="J17" s="2">
        <f t="shared" si="0"/>
        <v>13.35</v>
      </c>
      <c r="K17" s="1">
        <f t="shared" si="0"/>
        <v>9.6999999999999993</v>
      </c>
      <c r="L17" s="1">
        <f t="shared" si="0"/>
        <v>3.3000000000000003</v>
      </c>
      <c r="M17" s="1">
        <f t="shared" si="0"/>
        <v>3.5499999999999994</v>
      </c>
      <c r="N17" s="1" t="s">
        <v>87</v>
      </c>
    </row>
    <row r="19" spans="1:14">
      <c r="A19" s="1" t="s">
        <v>82</v>
      </c>
    </row>
    <row r="20" spans="1:14">
      <c r="A20" s="1" t="s">
        <v>83</v>
      </c>
    </row>
    <row r="21" spans="1:14">
      <c r="A21" s="1" t="s">
        <v>84</v>
      </c>
    </row>
    <row r="23" spans="1:14">
      <c r="A23" s="1" t="s">
        <v>88</v>
      </c>
    </row>
    <row r="25" spans="1:14">
      <c r="A25" s="1" t="s">
        <v>106</v>
      </c>
    </row>
    <row r="26" spans="1:14">
      <c r="B26" s="1">
        <f>(12*Budget!$E30)/B15</f>
        <v>1077.1999999999998</v>
      </c>
      <c r="C26" s="1">
        <f>(12*Budget!$E30)/C15</f>
        <v>450.62151394422312</v>
      </c>
      <c r="D26" s="1">
        <f>(12*Budget!$E30)/D15</f>
        <v>304.8679245283019</v>
      </c>
      <c r="E26" s="1">
        <f>(12*Budget!$E30)/E15</f>
        <v>232.72839506172838</v>
      </c>
      <c r="F26" s="1">
        <f>(12*Budget!$E30)/F15</f>
        <v>214.62239089184061</v>
      </c>
      <c r="G26" s="1">
        <f>(12*Budget!$E30)/G15</f>
        <v>257.64464692482915</v>
      </c>
      <c r="H26" s="1">
        <f>(12*Budget!$E30)/H15</f>
        <v>308.19073569482288</v>
      </c>
      <c r="I26" s="1">
        <f>(12*Budget!$E30)/I15</f>
        <v>323.15999999999997</v>
      </c>
      <c r="J26" s="1">
        <f>(12*Budget!$E30)/J15</f>
        <v>423.61797752808985</v>
      </c>
      <c r="K26" s="1">
        <f>(12*Budget!$E30)/K15</f>
        <v>583.02061855670104</v>
      </c>
      <c r="L26" s="1">
        <f>(12*Budget!$E30)/L15</f>
        <v>1713.7272727272725</v>
      </c>
      <c r="M26" s="1">
        <f>(12*Budget!$E30)/M15</f>
        <v>1593.0422535211267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LED</vt:lpstr>
      <vt:lpstr>Batteri</vt:lpstr>
      <vt:lpstr>Solpanel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Niclas Stang</cp:lastModifiedBy>
  <dcterms:created xsi:type="dcterms:W3CDTF">2015-03-13T09:28:38Z</dcterms:created>
  <dcterms:modified xsi:type="dcterms:W3CDTF">2015-03-30T07:08:13Z</dcterms:modified>
</cp:coreProperties>
</file>